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teve B\Downloads\"/>
    </mc:Choice>
  </mc:AlternateContent>
  <xr:revisionPtr revIDLastSave="0" documentId="13_ncr:1_{663286B0-3A1E-4209-A843-4BD1AA2C76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50150" sheetId="2" r:id="rId1"/>
  </sheets>
  <definedNames>
    <definedName name="_xlnm.Print_Area" localSheetId="0">'N50150'!$A$1:$E$41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E4" i="2"/>
  <c r="C5" i="2"/>
  <c r="C8" i="2" s="1"/>
  <c r="G11" i="2" s="1"/>
  <c r="E6" i="2"/>
  <c r="E7" i="2"/>
  <c r="E5" i="2" l="1"/>
  <c r="E8" i="2" s="1"/>
  <c r="F10" i="2" s="1"/>
  <c r="D8" i="2" l="1"/>
</calcChain>
</file>

<file path=xl/sharedStrings.xml><?xml version="1.0" encoding="utf-8"?>
<sst xmlns="http://schemas.openxmlformats.org/spreadsheetml/2006/main" count="21" uniqueCount="21">
  <si>
    <t>Normal</t>
  </si>
  <si>
    <t>Fill out the areas in Gold</t>
  </si>
  <si>
    <t>USAGE:</t>
  </si>
  <si>
    <t>Remaining Useful Load:</t>
  </si>
  <si>
    <t>Total</t>
  </si>
  <si>
    <t>Baggage Area 2 (Stat. 76 to 94, 40 lbs. max)</t>
  </si>
  <si>
    <t>Baggage Area 1(Stat. 50 to 76, 120 lbs. max)</t>
  </si>
  <si>
    <t>Copilot:</t>
  </si>
  <si>
    <t>Seats (Stat. 33 to 41, Avg. 39)</t>
  </si>
  <si>
    <t>Pilot:</t>
  </si>
  <si>
    <t>Fuel (22.5 Gallons Maximum)</t>
  </si>
  <si>
    <t>Seat Occupancy Table:</t>
  </si>
  <si>
    <t>Aircraft Basic Empty Weight</t>
  </si>
  <si>
    <t>Moment</t>
  </si>
  <si>
    <t>Arm</t>
  </si>
  <si>
    <t>Weight</t>
  </si>
  <si>
    <t>Item</t>
  </si>
  <si>
    <t>1967 Cessna 150</t>
  </si>
  <si>
    <t>Weight and Balance Worksheet</t>
  </si>
  <si>
    <t>***Data Accurate as of 01/01/23</t>
  </si>
  <si>
    <t>N50150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</si>
</sst>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&quot; lbs&quot;"/>
    <numFmt numFmtId="165" formatCode="0&quot; lbs&quot;"/>
    <numFmt numFmtId="166" formatCode="0.0&quot; gal&quot;"/>
  </numFmts>
  <fonts count="13"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9"/>
      <name val="Geneva"/>
      <family val="2"/>
    </font>
    <font>
      <sz val="9"/>
      <color theme="1"/>
      <name val="Geneva"/>
      <family val="2"/>
    </font>
    <font>
      <b/>
      <sz val="9"/>
      <color indexed="16"/>
      <name val="Geneva"/>
      <family val="2"/>
    </font>
    <font>
      <sz val="9"/>
      <color indexed="9"/>
      <name val="Geneva"/>
      <family val="2"/>
    </font>
    <font>
      <b/>
      <sz val="9"/>
      <color indexed="9"/>
      <name val="Geneva"/>
      <family val="2"/>
    </font>
    <font>
      <sz val="9"/>
      <color indexed="23"/>
      <name val="Geneva"/>
      <family val="2"/>
    </font>
    <font>
      <sz val="9"/>
      <color theme="1" tint="0.499984740745262"/>
      <name val="Geneva"/>
      <family val="2"/>
    </font>
    <font>
      <sz val="9"/>
      <name val="Geneva"/>
    </font>
    <font>
      <b/>
      <sz val="9"/>
      <color rgb="FFC00000"/>
      <name val="Geneva"/>
      <family val="2"/>
    </font>
    <font>
      <sz val="9"/>
      <color rgb="FFFFC000"/>
      <name val="Geneva"/>
      <family val="2"/>
    </font>
    <font>
      <b/>
      <sz val="12"/>
      <color rgb="FFFFC000"/>
      <name val="Genev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1" xfId="1" applyFill="1" applyBorder="1"/>
    <xf numFmtId="0" fontId="1" fillId="2" borderId="2" xfId="1" applyFill="1" applyBorder="1" applyAlignment="1">
      <alignment horizontal="left"/>
    </xf>
    <xf numFmtId="0" fontId="3" fillId="0" borderId="0" xfId="1" applyFont="1"/>
    <xf numFmtId="0" fontId="1" fillId="0" borderId="0" xfId="1" applyAlignment="1">
      <alignment vertical="center"/>
    </xf>
    <xf numFmtId="43" fontId="5" fillId="0" borderId="0" xfId="1" applyNumberFormat="1" applyFont="1" applyAlignment="1" applyProtection="1">
      <alignment vertical="center"/>
      <protection hidden="1"/>
    </xf>
    <xf numFmtId="4" fontId="2" fillId="0" borderId="9" xfId="1" applyNumberFormat="1" applyFont="1" applyBorder="1" applyAlignment="1">
      <alignment horizontal="right" vertical="center"/>
    </xf>
    <xf numFmtId="4" fontId="2" fillId="0" borderId="10" xfId="2" applyNumberFormat="1" applyFont="1" applyBorder="1" applyAlignment="1">
      <alignment horizontal="right" vertical="center"/>
    </xf>
    <xf numFmtId="0" fontId="1" fillId="0" borderId="10" xfId="1" applyBorder="1" applyAlignment="1">
      <alignment vertical="center"/>
    </xf>
    <xf numFmtId="0" fontId="2" fillId="0" borderId="11" xfId="1" applyFont="1" applyBorder="1" applyAlignment="1">
      <alignment vertical="center"/>
    </xf>
    <xf numFmtId="4" fontId="7" fillId="0" borderId="5" xfId="2" applyNumberFormat="1" applyFont="1" applyBorder="1" applyAlignment="1">
      <alignment horizontal="right"/>
    </xf>
    <xf numFmtId="4" fontId="8" fillId="0" borderId="12" xfId="2" applyNumberFormat="1" applyFont="1" applyFill="1" applyBorder="1" applyAlignment="1">
      <alignment horizontal="right"/>
    </xf>
    <xf numFmtId="164" fontId="2" fillId="2" borderId="13" xfId="2" applyNumberFormat="1" applyFont="1" applyFill="1" applyBorder="1" applyAlignment="1" applyProtection="1">
      <alignment horizontal="right"/>
      <protection locked="0"/>
    </xf>
    <xf numFmtId="0" fontId="1" fillId="0" borderId="12" xfId="1" applyBorder="1"/>
    <xf numFmtId="0" fontId="1" fillId="0" borderId="6" xfId="1" applyBorder="1"/>
    <xf numFmtId="4" fontId="7" fillId="0" borderId="14" xfId="2" applyNumberFormat="1" applyFont="1" applyBorder="1" applyAlignment="1">
      <alignment horizontal="right"/>
    </xf>
    <xf numFmtId="4" fontId="8" fillId="0" borderId="0" xfId="2" applyNumberFormat="1" applyFont="1" applyBorder="1" applyAlignment="1">
      <alignment horizontal="right"/>
    </xf>
    <xf numFmtId="0" fontId="1" fillId="0" borderId="15" xfId="1" applyBorder="1"/>
    <xf numFmtId="165" fontId="2" fillId="2" borderId="16" xfId="1" applyNumberFormat="1" applyFont="1" applyFill="1" applyBorder="1"/>
    <xf numFmtId="0" fontId="1" fillId="0" borderId="6" xfId="1" applyBorder="1" applyAlignment="1">
      <alignment horizontal="right"/>
    </xf>
    <xf numFmtId="4" fontId="2" fillId="4" borderId="17" xfId="2" applyNumberFormat="1" applyFont="1" applyFill="1" applyBorder="1" applyAlignment="1" applyProtection="1">
      <alignment horizontal="right"/>
    </xf>
    <xf numFmtId="165" fontId="2" fillId="2" borderId="18" xfId="1" applyNumberFormat="1" applyFont="1" applyFill="1" applyBorder="1"/>
    <xf numFmtId="0" fontId="1" fillId="0" borderId="15" xfId="1" applyBorder="1" applyAlignment="1">
      <alignment horizontal="right"/>
    </xf>
    <xf numFmtId="4" fontId="7" fillId="0" borderId="0" xfId="2" applyNumberFormat="1" applyFont="1" applyBorder="1" applyAlignment="1">
      <alignment horizontal="right"/>
    </xf>
    <xf numFmtId="166" fontId="2" fillId="2" borderId="13" xfId="1" applyNumberFormat="1" applyFont="1" applyFill="1" applyBorder="1" applyAlignment="1" applyProtection="1">
      <alignment horizontal="center"/>
      <protection locked="0"/>
    </xf>
    <xf numFmtId="4" fontId="3" fillId="0" borderId="7" xfId="2" applyNumberFormat="1" applyFont="1" applyBorder="1" applyAlignment="1">
      <alignment horizontal="right"/>
    </xf>
    <xf numFmtId="4" fontId="3" fillId="0" borderId="19" xfId="2" applyNumberFormat="1" applyFont="1" applyBorder="1" applyAlignment="1">
      <alignment horizontal="right"/>
    </xf>
    <xf numFmtId="0" fontId="1" fillId="0" borderId="19" xfId="1" applyBorder="1"/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0" xfId="1" applyFont="1" applyBorder="1"/>
    <xf numFmtId="0" fontId="2" fillId="0" borderId="11" xfId="1" applyFont="1" applyBorder="1"/>
    <xf numFmtId="0" fontId="10" fillId="0" borderId="0" xfId="3" applyFont="1"/>
    <xf numFmtId="0" fontId="12" fillId="5" borderId="12" xfId="1" applyFont="1" applyFill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5" borderId="12" xfId="1" applyFont="1" applyFill="1" applyBorder="1" applyAlignment="1">
      <alignment vertical="center"/>
    </xf>
    <xf numFmtId="0" fontId="11" fillId="5" borderId="12" xfId="1" applyFont="1" applyFill="1" applyBorder="1" applyAlignment="1">
      <alignment vertical="center"/>
    </xf>
    <xf numFmtId="0" fontId="12" fillId="5" borderId="12" xfId="1" applyFont="1" applyFill="1" applyBorder="1" applyAlignment="1">
      <alignment horizontal="center" vertical="center"/>
    </xf>
    <xf numFmtId="0" fontId="11" fillId="5" borderId="12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3" borderId="8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3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9805617308429"/>
          <c:y val="0.10650908089304598"/>
          <c:w val="0.82275238554117269"/>
          <c:h val="0.73175683354296461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'N50150'!$D$19:$D$24</c:f>
              <c:numCache>
                <c:formatCode>General</c:formatCode>
                <c:ptCount val="6"/>
                <c:pt idx="0">
                  <c:v>32.299999999999997</c:v>
                </c:pt>
                <c:pt idx="1">
                  <c:v>40.299999999999997</c:v>
                </c:pt>
                <c:pt idx="2">
                  <c:v>52.5</c:v>
                </c:pt>
                <c:pt idx="3">
                  <c:v>60</c:v>
                </c:pt>
                <c:pt idx="4">
                  <c:v>38.5</c:v>
                </c:pt>
              </c:numCache>
            </c:numRef>
          </c:xVal>
          <c:yVal>
            <c:numRef>
              <c:f>'N50150'!$E$19:$E$24</c:f>
              <c:numCache>
                <c:formatCode>General</c:formatCode>
                <c:ptCount val="6"/>
                <c:pt idx="0">
                  <c:v>1026</c:v>
                </c:pt>
                <c:pt idx="1">
                  <c:v>1280</c:v>
                </c:pt>
                <c:pt idx="2">
                  <c:v>1600</c:v>
                </c:pt>
                <c:pt idx="3">
                  <c:v>1600</c:v>
                </c:pt>
                <c:pt idx="4">
                  <c:v>1026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ED-4C4E-B304-0C2F8CC20C21}"/>
            </c:ext>
          </c:extLst>
        </c:ser>
        <c:ser>
          <c:idx val="2"/>
          <c:order val="1"/>
          <c:tx>
            <c:v>Operating point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'N50150'!$F$10</c:f>
              <c:numCache>
                <c:formatCode>_(* #,##0.00_);_(* \(#,##0.00\);_(* "-"??_);_(@_)</c:formatCode>
                <c:ptCount val="1"/>
                <c:pt idx="0">
                  <c:v>54.169170000000001</c:v>
                </c:pt>
              </c:numCache>
            </c:numRef>
          </c:xVal>
          <c:yVal>
            <c:numRef>
              <c:f>'N50150'!$C$8</c:f>
              <c:numCache>
                <c:formatCode>#,##0.00</c:formatCode>
                <c:ptCount val="1"/>
                <c:pt idx="0">
                  <c:v>1466.3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ED-4C4E-B304-0C2F8CC2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554368"/>
        <c:axId val="247554760"/>
      </c:scatterChart>
      <c:valAx>
        <c:axId val="247554368"/>
        <c:scaling>
          <c:orientation val="minMax"/>
          <c:max val="65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Moment/1000 (Pound-Inches)</a:t>
                </a:r>
              </a:p>
            </c:rich>
          </c:tx>
          <c:layout>
            <c:manualLayout>
              <c:xMode val="edge"/>
              <c:yMode val="edge"/>
              <c:x val="0.36419808635031731"/>
              <c:y val="0.91847634430311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47554760"/>
        <c:crosses val="autoZero"/>
        <c:crossBetween val="midCat"/>
        <c:majorUnit val="5"/>
        <c:minorUnit val="1"/>
      </c:valAx>
      <c:valAx>
        <c:axId val="247554760"/>
        <c:scaling>
          <c:orientation val="minMax"/>
          <c:max val="1650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b="1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0582024251333463E-2"/>
              <c:y val="0.3195272426791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47554368"/>
        <c:crosses val="autoZero"/>
        <c:crossBetween val="midCat"/>
        <c:majorUnit val="100"/>
        <c:minorUnit val="2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0.28306892194031397"/>
          <c:y val="2.629848783694938E-2"/>
          <c:w val="0.5171967392964768"/>
          <c:h val="4.3392588511981842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</xdr:rowOff>
    </xdr:from>
    <xdr:to>
      <xdr:col>5</xdr:col>
      <xdr:colOff>0</xdr:colOff>
      <xdr:row>39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H24"/>
  <sheetViews>
    <sheetView tabSelected="1" workbookViewId="0">
      <selection activeCell="G13" sqref="G13"/>
    </sheetView>
  </sheetViews>
  <sheetFormatPr defaultColWidth="11.42578125" defaultRowHeight="12"/>
  <cols>
    <col min="1" max="1" width="31.42578125" style="1" customWidth="1"/>
    <col min="2" max="2" width="12.85546875" style="1" customWidth="1"/>
    <col min="3" max="3" width="13.85546875" style="2" customWidth="1"/>
    <col min="4" max="4" width="15.85546875" style="2" customWidth="1"/>
    <col min="5" max="5" width="20.140625" style="2" customWidth="1"/>
    <col min="6" max="6" width="3.42578125" style="1" customWidth="1"/>
    <col min="7" max="16384" width="11.42578125" style="1"/>
  </cols>
  <sheetData>
    <row r="1" spans="1:8" ht="21" customHeight="1" thickBot="1">
      <c r="A1" s="41" t="s">
        <v>18</v>
      </c>
      <c r="B1" s="42"/>
      <c r="C1" s="43" t="s">
        <v>17</v>
      </c>
      <c r="D1" s="44"/>
      <c r="E1" s="36" t="s">
        <v>20</v>
      </c>
      <c r="G1" s="35" t="s">
        <v>19</v>
      </c>
    </row>
    <row r="2" spans="1:8" ht="15.95" customHeight="1" thickBot="1">
      <c r="A2" s="34" t="s">
        <v>16</v>
      </c>
      <c r="B2" s="33"/>
      <c r="C2" s="32" t="s">
        <v>15</v>
      </c>
      <c r="D2" s="32" t="s">
        <v>14</v>
      </c>
      <c r="E2" s="31" t="s">
        <v>13</v>
      </c>
    </row>
    <row r="3" spans="1:8" ht="15.95" customHeight="1" thickBot="1">
      <c r="A3" s="30" t="s">
        <v>12</v>
      </c>
      <c r="B3" s="29"/>
      <c r="C3" s="28">
        <v>1026.3</v>
      </c>
      <c r="D3" s="28">
        <v>35.700000000000003</v>
      </c>
      <c r="E3" s="27">
        <v>36649.17</v>
      </c>
      <c r="G3" s="45" t="s">
        <v>11</v>
      </c>
      <c r="H3" s="46"/>
    </row>
    <row r="4" spans="1:8" ht="15.95" customHeight="1" thickBot="1">
      <c r="A4" s="19" t="s">
        <v>10</v>
      </c>
      <c r="B4" s="26">
        <v>22.5</v>
      </c>
      <c r="C4" s="25">
        <f>6*B4</f>
        <v>135</v>
      </c>
      <c r="D4" s="18">
        <v>40</v>
      </c>
      <c r="E4" s="17">
        <f>C4*D4</f>
        <v>5400</v>
      </c>
      <c r="G4" s="24" t="s">
        <v>9</v>
      </c>
      <c r="H4" s="23">
        <v>150</v>
      </c>
    </row>
    <row r="5" spans="1:8" ht="15.95" customHeight="1" thickBot="1">
      <c r="A5" s="19" t="s">
        <v>8</v>
      </c>
      <c r="C5" s="22">
        <f>SUM(H4,H5)</f>
        <v>300</v>
      </c>
      <c r="D5" s="18">
        <v>39</v>
      </c>
      <c r="E5" s="17">
        <f>C5*D5</f>
        <v>11700</v>
      </c>
      <c r="G5" s="21" t="s">
        <v>7</v>
      </c>
      <c r="H5" s="20">
        <v>150</v>
      </c>
    </row>
    <row r="6" spans="1:8" ht="15.95" customHeight="1" thickBot="1">
      <c r="A6" s="19" t="s">
        <v>6</v>
      </c>
      <c r="C6" s="14">
        <v>0</v>
      </c>
      <c r="D6" s="18">
        <v>64</v>
      </c>
      <c r="E6" s="17">
        <f>C6*D6</f>
        <v>0</v>
      </c>
    </row>
    <row r="7" spans="1:8" ht="15.95" customHeight="1" thickBot="1">
      <c r="A7" s="16" t="s">
        <v>5</v>
      </c>
      <c r="B7" s="15"/>
      <c r="C7" s="14">
        <v>5</v>
      </c>
      <c r="D7" s="13">
        <v>84</v>
      </c>
      <c r="E7" s="12">
        <f>C7*D7</f>
        <v>420</v>
      </c>
      <c r="G7" s="39" t="s">
        <v>2</v>
      </c>
      <c r="H7" s="40"/>
    </row>
    <row r="8" spans="1:8" ht="15.95" customHeight="1" thickBot="1">
      <c r="A8" s="11" t="s">
        <v>4</v>
      </c>
      <c r="B8" s="10"/>
      <c r="C8" s="9">
        <f>SUM(C3:C7)</f>
        <v>1466.3</v>
      </c>
      <c r="D8" s="9">
        <f>E8/C8</f>
        <v>36.942760690172541</v>
      </c>
      <c r="E8" s="8">
        <f>SUM(E3:E7)</f>
        <v>54169.17</v>
      </c>
      <c r="G8" s="4" t="s">
        <v>1</v>
      </c>
      <c r="H8" s="3"/>
    </row>
    <row r="9" spans="1:8" ht="15.95" customHeight="1" thickBot="1">
      <c r="A9" s="6"/>
      <c r="B9" s="6"/>
      <c r="C9" s="6"/>
      <c r="D9" s="6"/>
      <c r="E9" s="6"/>
    </row>
    <row r="10" spans="1:8" s="6" customFormat="1" ht="15.95" customHeight="1">
      <c r="A10" s="1"/>
      <c r="B10" s="1"/>
      <c r="C10" s="2"/>
      <c r="D10" s="2"/>
      <c r="E10" s="2"/>
      <c r="F10" s="7">
        <f>E8/1000</f>
        <v>54.169170000000001</v>
      </c>
      <c r="G10" s="47" t="s">
        <v>3</v>
      </c>
      <c r="H10" s="48"/>
    </row>
    <row r="11" spans="1:8" ht="15.95" customHeight="1" thickBot="1">
      <c r="G11" s="37">
        <f>E22-C8</f>
        <v>133.70000000000005</v>
      </c>
      <c r="H11" s="38"/>
    </row>
    <row r="12" spans="1:8">
      <c r="F12" s="5"/>
      <c r="G12" s="5"/>
      <c r="H12" s="5"/>
    </row>
    <row r="13" spans="1:8">
      <c r="F13" s="5"/>
      <c r="G13" s="5"/>
      <c r="H13" s="5"/>
    </row>
    <row r="18" spans="1:5">
      <c r="A18" s="2"/>
      <c r="B18" s="2"/>
      <c r="D18" s="1" t="s">
        <v>0</v>
      </c>
      <c r="E18" s="1"/>
    </row>
    <row r="19" spans="1:5">
      <c r="A19" s="2"/>
      <c r="B19" s="2"/>
      <c r="D19" s="1">
        <v>32.299999999999997</v>
      </c>
      <c r="E19" s="2">
        <v>1026</v>
      </c>
    </row>
    <row r="20" spans="1:5">
      <c r="A20" s="2"/>
      <c r="B20" s="2"/>
      <c r="D20" s="1">
        <v>40.299999999999997</v>
      </c>
      <c r="E20" s="2">
        <v>1280</v>
      </c>
    </row>
    <row r="21" spans="1:5">
      <c r="A21" s="2"/>
      <c r="B21" s="2"/>
      <c r="D21" s="1">
        <v>52.5</v>
      </c>
      <c r="E21" s="2">
        <v>1600</v>
      </c>
    </row>
    <row r="22" spans="1:5">
      <c r="A22" s="2"/>
      <c r="B22" s="2"/>
      <c r="D22" s="1">
        <v>60</v>
      </c>
      <c r="E22" s="2">
        <v>1600</v>
      </c>
    </row>
    <row r="23" spans="1:5">
      <c r="A23" s="2"/>
      <c r="B23" s="2"/>
      <c r="D23" s="1">
        <v>38.5</v>
      </c>
      <c r="E23" s="2">
        <v>1026</v>
      </c>
    </row>
    <row r="24" spans="1:5">
      <c r="A24" s="2"/>
      <c r="B24" s="2"/>
      <c r="D24" s="1"/>
    </row>
  </sheetData>
  <mergeCells count="6">
    <mergeCell ref="G11:H11"/>
    <mergeCell ref="G7:H7"/>
    <mergeCell ref="A1:B1"/>
    <mergeCell ref="C1:D1"/>
    <mergeCell ref="G3:H3"/>
    <mergeCell ref="G10:H10"/>
  </mergeCells>
  <conditionalFormatting sqref="G11:H11">
    <cfRule type="cellIs" dxfId="2" priority="1" stopIfTrue="1" operator="lessThan">
      <formula>5</formula>
    </cfRule>
    <cfRule type="cellIs" dxfId="1" priority="2" stopIfTrue="1" operator="between">
      <formula>5</formula>
      <formula>10</formula>
    </cfRule>
    <cfRule type="cellIs" dxfId="0" priority="3" stopIfTrue="1" operator="greaterThan">
      <formula>10</formula>
    </cfRule>
  </conditionalFormatting>
  <pageMargins left="0.75" right="0.75" top="1" bottom="1" header="0.5" footer="0.5"/>
  <pageSetup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N50150</vt:lpstr>
      <vt:lpstr>'N50150'!Print_Area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Sullivan</dc:creator>
  <cp:lastModifiedBy>Steve B</cp:lastModifiedBy>
  <dcterms:created xsi:type="dcterms:W3CDTF">2015-08-11T18:59:35Z</dcterms:created>
  <dcterms:modified xsi:type="dcterms:W3CDTF">2023-01-12T16:17:13Z</dcterms:modified>
</cp:coreProperties>
</file>